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36" yWindow="600" windowWidth="22104" windowHeight="12360"/>
  </bookViews>
  <sheets>
    <sheet name="SUMMARY " sheetId="4" r:id="rId1"/>
    <sheet name="Rep" sheetId="1" r:id="rId2"/>
    <sheet name="University Clinic" sheetId="2" r:id="rId3"/>
    <sheet name="GORI" sheetId="3" r:id="rId4"/>
  </sheets>
  <calcPr calcId="124519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2"/>
  <c r="C7" i="4"/>
  <c r="D7" s="1"/>
  <c r="C6"/>
  <c r="D6" s="1"/>
  <c r="C5"/>
  <c r="D5" s="1"/>
  <c r="C4"/>
  <c r="D4" s="1"/>
  <c r="C3"/>
  <c r="D3" s="1"/>
  <c r="C2"/>
  <c r="C48" i="3"/>
  <c r="F44"/>
  <c r="C50"/>
  <c r="C49"/>
  <c r="D39" i="2"/>
  <c r="D38"/>
  <c r="D36"/>
  <c r="J49" i="1"/>
  <c r="K47"/>
  <c r="J47"/>
  <c r="K46"/>
  <c r="J46"/>
  <c r="E32" i="2"/>
  <c r="D32"/>
  <c r="D34"/>
  <c r="E31"/>
  <c r="D31"/>
  <c r="E47" i="3"/>
  <c r="D45"/>
  <c r="C45"/>
  <c r="D44"/>
  <c r="C44"/>
</calcChain>
</file>

<file path=xl/sharedStrings.xml><?xml version="1.0" encoding="utf-8"?>
<sst xmlns="http://schemas.openxmlformats.org/spreadsheetml/2006/main" count="531" uniqueCount="202">
  <si>
    <t>საავადმყოფო</t>
  </si>
  <si>
    <t>გვარი</t>
  </si>
  <si>
    <t>სახელი</t>
  </si>
  <si>
    <t>დაბ. თარიღი</t>
  </si>
  <si>
    <t>პირადი ნომერი</t>
  </si>
  <si>
    <t>დადასტურების თარიღი</t>
  </si>
  <si>
    <t xml:space="preserve">covid19 </t>
  </si>
  <si>
    <t>რესპუბლიკური</t>
  </si>
  <si>
    <t>დადებითი</t>
  </si>
  <si>
    <t>შამოევი</t>
  </si>
  <si>
    <t>ზინა</t>
  </si>
  <si>
    <t>O1001057420</t>
  </si>
  <si>
    <t>ნანა</t>
  </si>
  <si>
    <t>ბახტაძე</t>
  </si>
  <si>
    <t>თინა</t>
  </si>
  <si>
    <t>O1007015651</t>
  </si>
  <si>
    <t xml:space="preserve">თათხაშვილი </t>
  </si>
  <si>
    <t>ციცინო</t>
  </si>
  <si>
    <t>O1024087780</t>
  </si>
  <si>
    <t>ჩიქოვანი</t>
  </si>
  <si>
    <t>ნატალია</t>
  </si>
  <si>
    <t>O1024086259</t>
  </si>
  <si>
    <t>გიორგი</t>
  </si>
  <si>
    <t>ნინო</t>
  </si>
  <si>
    <t>მზია</t>
  </si>
  <si>
    <t>ქეთევანი</t>
  </si>
  <si>
    <t>ჯავახიშვილი</t>
  </si>
  <si>
    <t>თეა</t>
  </si>
  <si>
    <t>O1015016573</t>
  </si>
  <si>
    <t>ბიწაძე</t>
  </si>
  <si>
    <t>მამულაშვილი</t>
  </si>
  <si>
    <t>რამაზი</t>
  </si>
  <si>
    <t>გოგოლაძე</t>
  </si>
  <si>
    <t>ტარიელი</t>
  </si>
  <si>
    <t>ფურცელაძე</t>
  </si>
  <si>
    <t>ავთანდილი</t>
  </si>
  <si>
    <t>O1004002410</t>
  </si>
  <si>
    <t>დაფქვიაშვილი</t>
  </si>
  <si>
    <t>ეკატერინე</t>
  </si>
  <si>
    <t>O1008045521</t>
  </si>
  <si>
    <t>ძინძიბაძე</t>
  </si>
  <si>
    <t>მაია</t>
  </si>
  <si>
    <t>კაზანჯიანი</t>
  </si>
  <si>
    <t>აშოტ</t>
  </si>
  <si>
    <t>კოდიაშვილი</t>
  </si>
  <si>
    <t>ცხოვრებაშვილი</t>
  </si>
  <si>
    <t>შოთა</t>
  </si>
  <si>
    <t>იმერლიშვილი</t>
  </si>
  <si>
    <t>ნანული</t>
  </si>
  <si>
    <t>კამლაძე</t>
  </si>
  <si>
    <t>ჩაკვეტაძე</t>
  </si>
  <si>
    <t>ჭკუასელი</t>
  </si>
  <si>
    <t>ლელა</t>
  </si>
  <si>
    <t>O1019008536</t>
  </si>
  <si>
    <t>შვანგირაძე</t>
  </si>
  <si>
    <t>ელენე</t>
  </si>
  <si>
    <t>O1024012913</t>
  </si>
  <si>
    <t>ნიჟარაძე</t>
  </si>
  <si>
    <t>თამარი</t>
  </si>
  <si>
    <t>O1015014709</t>
  </si>
  <si>
    <t>ქაჯაია</t>
  </si>
  <si>
    <t>მარიამი</t>
  </si>
  <si>
    <t>O1024064169</t>
  </si>
  <si>
    <t>აბრამიშვილი</t>
  </si>
  <si>
    <t>ამირან</t>
  </si>
  <si>
    <t>მამუკა</t>
  </si>
  <si>
    <t>O1024012914</t>
  </si>
  <si>
    <t>აზარიაშვილი</t>
  </si>
  <si>
    <t>ჩოფლიანი</t>
  </si>
  <si>
    <t>ტიკურიშვილი</t>
  </si>
  <si>
    <t>ალა</t>
  </si>
  <si>
    <t>აფციაური</t>
  </si>
  <si>
    <t>კავლელაშვილი</t>
  </si>
  <si>
    <t>შაუმიანი</t>
  </si>
  <si>
    <t>ბრეგვაძე</t>
  </si>
  <si>
    <t>ელისო</t>
  </si>
  <si>
    <t>სარაევა</t>
  </si>
  <si>
    <t>გალია</t>
  </si>
  <si>
    <t>სულხანიშვილი</t>
  </si>
  <si>
    <t>ვაჟა</t>
  </si>
  <si>
    <t>რუიზანა</t>
  </si>
  <si>
    <t>ბექაური</t>
  </si>
  <si>
    <t>მზიური</t>
  </si>
  <si>
    <t>ავალიშვილი</t>
  </si>
  <si>
    <t>მელიტა</t>
  </si>
  <si>
    <t>O1027058508</t>
  </si>
  <si>
    <t>ბეგიაშვილი</t>
  </si>
  <si>
    <t>დავითი</t>
  </si>
  <si>
    <t>ზატიევი</t>
  </si>
  <si>
    <t>ედუარდი</t>
  </si>
  <si>
    <t>წიკლაური</t>
  </si>
  <si>
    <t>გელა</t>
  </si>
  <si>
    <t>ფარსადანიშვილი</t>
  </si>
  <si>
    <t>აღდგომელაშვილი</t>
  </si>
  <si>
    <t>გრუნიკო</t>
  </si>
  <si>
    <t>ივანე</t>
  </si>
  <si>
    <t>BIOZAK Ig G</t>
  </si>
  <si>
    <t>BIOZAK Ig M</t>
  </si>
  <si>
    <t>ლონდა</t>
  </si>
  <si>
    <t>ტატიშვილი</t>
  </si>
  <si>
    <t>N</t>
  </si>
  <si>
    <t>სახელი, გვარი</t>
  </si>
  <si>
    <t>აღების თარიღი</t>
  </si>
  <si>
    <t>შედეგი</t>
  </si>
  <si>
    <t xml:space="preserve">   IgG</t>
  </si>
  <si>
    <t>IgM</t>
  </si>
  <si>
    <t>პაქსაძე ნადიმ</t>
  </si>
  <si>
    <t>POS</t>
  </si>
  <si>
    <t>NEG</t>
  </si>
  <si>
    <t>ალიევი ჯალალ</t>
  </si>
  <si>
    <t>ანანიანი აღუნიკ</t>
  </si>
  <si>
    <t>თორაძე ნინო</t>
  </si>
  <si>
    <t>დვალიძე მარიამი</t>
  </si>
  <si>
    <t>ბასარია ზაზა</t>
  </si>
  <si>
    <t>ყიფშიძე ნატო</t>
  </si>
  <si>
    <t>მაჭარაშვილი არჩილი</t>
  </si>
  <si>
    <t>აროიანი დიანა</t>
  </si>
  <si>
    <t>აროიანი კარენ</t>
  </si>
  <si>
    <t>ბიწაძე იულია</t>
  </si>
  <si>
    <t>კვირიკაშვილი ...</t>
  </si>
  <si>
    <t>ბიწაძე ლაშა</t>
  </si>
  <si>
    <t>არსენიძე ელდარი</t>
  </si>
  <si>
    <t>საფარაშვილი ედუარდი</t>
  </si>
  <si>
    <t>ლიკიანი ნინო</t>
  </si>
  <si>
    <t>ბერელიძე ავთანდილი</t>
  </si>
  <si>
    <t>ავალიანი მიხეილი</t>
  </si>
  <si>
    <t>ონიანი ზოია</t>
  </si>
  <si>
    <t xml:space="preserve">პეტრიაშვილი </t>
  </si>
  <si>
    <t>ბახია</t>
  </si>
  <si>
    <t>გამსახურდია</t>
  </si>
  <si>
    <t>თომაევა</t>
  </si>
  <si>
    <t>მუხიგულაშვილი</t>
  </si>
  <si>
    <t>ბარნოვი</t>
  </si>
  <si>
    <t>პირველი საუნივერსიტეტო კლინიკა</t>
  </si>
  <si>
    <t>გორი</t>
  </si>
  <si>
    <t>პაციენტი 1</t>
  </si>
  <si>
    <t>პაციენტი 2</t>
  </si>
  <si>
    <t>პაციენტი 3</t>
  </si>
  <si>
    <t>პაციენტი 4</t>
  </si>
  <si>
    <t>პაციენტი 5</t>
  </si>
  <si>
    <t>პაციენტი 6</t>
  </si>
  <si>
    <t>პაციენტი 7</t>
  </si>
  <si>
    <t>პაციენტი 8</t>
  </si>
  <si>
    <t>პაციენტი 9</t>
  </si>
  <si>
    <t>პაციენტი 10</t>
  </si>
  <si>
    <t>პაციენტი 11</t>
  </si>
  <si>
    <t>პაციენტი 12</t>
  </si>
  <si>
    <t>პაციენტი 13</t>
  </si>
  <si>
    <t>პაციენტი 14</t>
  </si>
  <si>
    <t>პაციენტი 15</t>
  </si>
  <si>
    <t>პაციენტი 16</t>
  </si>
  <si>
    <t>პაციენტი 17</t>
  </si>
  <si>
    <t>პაციენტი 18</t>
  </si>
  <si>
    <t>პაციენტი 19</t>
  </si>
  <si>
    <t>პაციენტი 20</t>
  </si>
  <si>
    <t>პაციენტი 21</t>
  </si>
  <si>
    <t>პაციენტი 22</t>
  </si>
  <si>
    <t>პაციენტი 23</t>
  </si>
  <si>
    <t>პაციენტი 24</t>
  </si>
  <si>
    <t>პაციენტი 25</t>
  </si>
  <si>
    <t>პაციენტი 26</t>
  </si>
  <si>
    <t>პაციენტი 27</t>
  </si>
  <si>
    <t>პაციენტი 28</t>
  </si>
  <si>
    <t>პაციენტი 29</t>
  </si>
  <si>
    <t>პაციენტი 30</t>
  </si>
  <si>
    <t>პაციენტი 31</t>
  </si>
  <si>
    <t>პაციენტი 32</t>
  </si>
  <si>
    <t>პაციენტი 33</t>
  </si>
  <si>
    <t>პაციენტი 34</t>
  </si>
  <si>
    <t>პაციენტი 35</t>
  </si>
  <si>
    <t>პაციენტი 36</t>
  </si>
  <si>
    <t>პაციენტი 37</t>
  </si>
  <si>
    <t>პაციენტი 38</t>
  </si>
  <si>
    <t>პაციენტი 39</t>
  </si>
  <si>
    <t>პაციენტი 40</t>
  </si>
  <si>
    <t>პაციენტი 41</t>
  </si>
  <si>
    <t xml:space="preserve">PCR </t>
  </si>
  <si>
    <t>Positive</t>
  </si>
  <si>
    <t>IG G</t>
  </si>
  <si>
    <t xml:space="preserve">IG M </t>
  </si>
  <si>
    <t>Negative</t>
  </si>
  <si>
    <t>negative</t>
  </si>
  <si>
    <t>IGG</t>
  </si>
  <si>
    <t>IGM</t>
  </si>
  <si>
    <t>Both IGG and IGM poistive</t>
  </si>
  <si>
    <t>IGG and IGM positive</t>
  </si>
  <si>
    <t>Postive</t>
  </si>
  <si>
    <t>positive</t>
  </si>
  <si>
    <t>igg AND IGM positive</t>
  </si>
  <si>
    <t>Either IGG or IGM positive</t>
  </si>
  <si>
    <t>Tested positive</t>
  </si>
  <si>
    <t>Eiether IGG or IGM positive</t>
  </si>
  <si>
    <t>IG G დადებითი</t>
  </si>
  <si>
    <t>IGM დადებითი</t>
  </si>
  <si>
    <t>პაციენტების დადასტურებული კოვიდ 19 (PCR)</t>
  </si>
  <si>
    <t>Tested Positive</t>
  </si>
  <si>
    <t>%</t>
  </si>
  <si>
    <t>ორივეზე დადებითი</t>
  </si>
  <si>
    <t>ერთ ერთზე დადებითი</t>
  </si>
  <si>
    <t>სულ ერთზე ან ორივეზე დადებითი</t>
  </si>
  <si>
    <t>დაავადების მიმდინარეობის დღე</t>
  </si>
  <si>
    <t>ანტისხეულზე ტესტის აღების დღე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</si>
</sst>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Sylfae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14" fontId="2" fillId="0" borderId="0" xfId="0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14" fontId="4" fillId="0" borderId="0" xfId="0" applyNumberFormat="1" applyFont="1"/>
    <xf numFmtId="14" fontId="5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14" fontId="4" fillId="0" borderId="2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4" fontId="8" fillId="0" borderId="1" xfId="0" applyNumberFormat="1" applyFont="1" applyBorder="1"/>
    <xf numFmtId="0" fontId="11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9" fontId="0" fillId="0" borderId="0" xfId="1" applyFont="1"/>
    <xf numFmtId="0" fontId="10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4" fontId="1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/>
    <xf numFmtId="9" fontId="12" fillId="0" borderId="0" xfId="1" applyFont="1"/>
    <xf numFmtId="0" fontId="0" fillId="0" borderId="0" xfId="0" applyAlignme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/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/>
    <xf numFmtId="0" fontId="7" fillId="0" borderId="1" xfId="0" applyFont="1" applyBorder="1" applyAlignment="1"/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15" fillId="2" borderId="1" xfId="0" applyFont="1" applyFill="1" applyBorder="1"/>
    <xf numFmtId="0" fontId="16" fillId="0" borderId="1" xfId="0" applyFont="1" applyBorder="1"/>
    <xf numFmtId="0" fontId="16" fillId="0" borderId="0" xfId="0" applyFont="1"/>
    <xf numFmtId="9" fontId="16" fillId="0" borderId="0" xfId="1" applyFont="1"/>
    <xf numFmtId="9" fontId="16" fillId="0" borderId="0" xfId="1" applyFont="1" applyAlignment="1">
      <alignment vertical="center"/>
    </xf>
    <xf numFmtId="0" fontId="11" fillId="0" borderId="7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2" fillId="0" borderId="1" xfId="0" applyFont="1" applyBorder="1"/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7"/>
  <sheetViews>
    <sheetView tabSelected="1" workbookViewId="0">
      <selection activeCell="I6" sqref="I6"/>
    </sheetView>
  </sheetViews>
  <sheetFormatPr defaultRowHeight="14.4"/>
  <cols>
    <col min="2" max="2" width="35.6640625" customWidth="1"/>
  </cols>
  <sheetData>
    <row r="2" spans="2:4" ht="28.8">
      <c r="B2" s="67" t="s">
        <v>194</v>
      </c>
      <c r="C2" s="68">
        <f>42+25+41</f>
        <v>108</v>
      </c>
      <c r="D2" s="68" t="s">
        <v>196</v>
      </c>
    </row>
    <row r="3" spans="2:4">
      <c r="B3" s="40" t="s">
        <v>192</v>
      </c>
      <c r="C3" s="40">
        <f>Rep!J46+'University Clinic'!D31+GORI!C44</f>
        <v>56</v>
      </c>
      <c r="D3" s="41">
        <f>C3/C2</f>
        <v>0.51851851851851849</v>
      </c>
    </row>
    <row r="4" spans="2:4">
      <c r="B4" s="40" t="s">
        <v>193</v>
      </c>
      <c r="C4" s="40">
        <f>Rep!K46+'University Clinic'!E31+GORI!D44</f>
        <v>48</v>
      </c>
      <c r="D4" s="41">
        <f>C4/C2</f>
        <v>0.44444444444444442</v>
      </c>
    </row>
    <row r="5" spans="2:4">
      <c r="B5" s="40" t="s">
        <v>197</v>
      </c>
      <c r="C5" s="40">
        <f>Rep!J48+'University Clinic'!D33+GORI!E46</f>
        <v>25</v>
      </c>
      <c r="D5" s="41">
        <f>C5/C2</f>
        <v>0.23148148148148148</v>
      </c>
    </row>
    <row r="6" spans="2:4">
      <c r="B6" s="40" t="s">
        <v>198</v>
      </c>
      <c r="C6" s="40">
        <f>Rep!J52+'University Clinic'!D35+GORI!C48</f>
        <v>54</v>
      </c>
      <c r="D6" s="41">
        <f>C6/C2</f>
        <v>0.5</v>
      </c>
    </row>
    <row r="7" spans="2:4">
      <c r="B7" s="69" t="s">
        <v>199</v>
      </c>
      <c r="C7" s="69">
        <f>Rep!J54+'University Clinic'!D38+GORI!C49</f>
        <v>80</v>
      </c>
      <c r="D7" s="70">
        <f>C7/C2</f>
        <v>0.7407407407407407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4"/>
  <sheetViews>
    <sheetView topLeftCell="B1" workbookViewId="0">
      <selection activeCell="H32" sqref="H32"/>
    </sheetView>
  </sheetViews>
  <sheetFormatPr defaultRowHeight="14.4"/>
  <cols>
    <col min="1" max="1" width="19.5546875" customWidth="1"/>
    <col min="2" max="2" width="22.88671875" style="39" customWidth="1"/>
    <col min="3" max="3" width="18.44140625" style="39" customWidth="1"/>
    <col min="4" max="4" width="20.5546875" customWidth="1"/>
    <col min="5" max="5" width="20.6640625" style="40" customWidth="1"/>
    <col min="6" max="8" width="22.77734375" customWidth="1"/>
    <col min="9" max="9" width="19.44140625" customWidth="1"/>
    <col min="10" max="11" width="11.33203125" style="59" customWidth="1"/>
  </cols>
  <sheetData>
    <row r="1" spans="1:12">
      <c r="A1" s="1" t="s">
        <v>0</v>
      </c>
      <c r="B1" s="47" t="s">
        <v>1</v>
      </c>
      <c r="C1" s="47" t="s">
        <v>2</v>
      </c>
      <c r="D1" s="1" t="s">
        <v>3</v>
      </c>
      <c r="E1" s="43" t="s">
        <v>4</v>
      </c>
      <c r="F1" s="1" t="s">
        <v>5</v>
      </c>
      <c r="G1" s="1" t="s">
        <v>201</v>
      </c>
      <c r="H1" s="1" t="s">
        <v>200</v>
      </c>
      <c r="I1" s="1" t="s">
        <v>6</v>
      </c>
      <c r="J1" s="56" t="s">
        <v>96</v>
      </c>
      <c r="K1" s="57" t="s">
        <v>97</v>
      </c>
    </row>
    <row r="2" spans="1:12" ht="15.6">
      <c r="A2" s="2" t="s">
        <v>7</v>
      </c>
      <c r="B2" s="48" t="s">
        <v>9</v>
      </c>
      <c r="C2" s="48" t="s">
        <v>10</v>
      </c>
      <c r="D2" s="3">
        <v>19184</v>
      </c>
      <c r="E2" s="44" t="s">
        <v>11</v>
      </c>
      <c r="F2" s="3">
        <v>43929</v>
      </c>
      <c r="G2" s="3">
        <v>43952</v>
      </c>
      <c r="H2" s="42">
        <f>G2-F2</f>
        <v>23</v>
      </c>
      <c r="I2" s="2" t="s">
        <v>8</v>
      </c>
      <c r="J2" s="58"/>
      <c r="K2" s="58" t="s">
        <v>187</v>
      </c>
      <c r="L2">
        <v>1</v>
      </c>
    </row>
    <row r="3" spans="1:12" ht="16.2">
      <c r="A3" s="2" t="s">
        <v>7</v>
      </c>
      <c r="B3" s="48" t="s">
        <v>13</v>
      </c>
      <c r="C3" s="48" t="s">
        <v>14</v>
      </c>
      <c r="D3" s="3">
        <v>32165</v>
      </c>
      <c r="E3" s="4" t="s">
        <v>15</v>
      </c>
      <c r="F3" s="3">
        <v>43933</v>
      </c>
      <c r="G3" s="3">
        <v>43952</v>
      </c>
      <c r="H3" s="42">
        <f t="shared" ref="H3:H43" si="0">G3-F3</f>
        <v>19</v>
      </c>
      <c r="I3" s="2" t="s">
        <v>8</v>
      </c>
      <c r="J3" s="58" t="s">
        <v>177</v>
      </c>
      <c r="K3" s="58" t="s">
        <v>187</v>
      </c>
      <c r="L3">
        <v>2</v>
      </c>
    </row>
    <row r="4" spans="1:12" ht="16.2">
      <c r="A4" s="2" t="s">
        <v>7</v>
      </c>
      <c r="B4" s="48" t="s">
        <v>16</v>
      </c>
      <c r="C4" s="48" t="s">
        <v>17</v>
      </c>
      <c r="D4" s="5">
        <v>18741</v>
      </c>
      <c r="E4" s="6" t="s">
        <v>18</v>
      </c>
      <c r="F4" s="3">
        <v>43933</v>
      </c>
      <c r="G4" s="3">
        <v>43952</v>
      </c>
      <c r="H4" s="42">
        <f t="shared" si="0"/>
        <v>19</v>
      </c>
      <c r="I4" s="2" t="s">
        <v>8</v>
      </c>
      <c r="J4" s="58"/>
      <c r="K4" s="58" t="s">
        <v>187</v>
      </c>
      <c r="L4">
        <v>1</v>
      </c>
    </row>
    <row r="5" spans="1:12" ht="17.25" customHeight="1">
      <c r="A5" s="2" t="s">
        <v>7</v>
      </c>
      <c r="B5" s="48" t="s">
        <v>19</v>
      </c>
      <c r="C5" s="48" t="s">
        <v>20</v>
      </c>
      <c r="D5" s="3">
        <v>32743</v>
      </c>
      <c r="E5" s="4" t="s">
        <v>21</v>
      </c>
      <c r="F5" s="3">
        <v>43933</v>
      </c>
      <c r="G5" s="3">
        <v>43952</v>
      </c>
      <c r="H5" s="42">
        <f t="shared" si="0"/>
        <v>19</v>
      </c>
      <c r="I5" s="2" t="s">
        <v>8</v>
      </c>
      <c r="J5" s="58" t="s">
        <v>177</v>
      </c>
      <c r="K5" s="58" t="s">
        <v>187</v>
      </c>
      <c r="L5">
        <v>2</v>
      </c>
    </row>
    <row r="6" spans="1:12" ht="16.5" customHeight="1">
      <c r="A6" s="2" t="s">
        <v>7</v>
      </c>
      <c r="B6" s="48" t="s">
        <v>26</v>
      </c>
      <c r="C6" s="48" t="s">
        <v>27</v>
      </c>
      <c r="D6" s="3">
        <v>29551</v>
      </c>
      <c r="E6" s="7" t="s">
        <v>28</v>
      </c>
      <c r="F6" s="3">
        <v>43937</v>
      </c>
      <c r="G6" s="3">
        <v>43952</v>
      </c>
      <c r="H6" s="42">
        <f t="shared" si="0"/>
        <v>15</v>
      </c>
      <c r="I6" s="2" t="s">
        <v>8</v>
      </c>
      <c r="J6" s="58" t="s">
        <v>180</v>
      </c>
      <c r="K6" s="58" t="s">
        <v>181</v>
      </c>
    </row>
    <row r="7" spans="1:12" ht="16.2">
      <c r="A7" s="8" t="s">
        <v>7</v>
      </c>
      <c r="B7" s="49" t="s">
        <v>29</v>
      </c>
      <c r="C7" s="49" t="s">
        <v>23</v>
      </c>
      <c r="D7" s="9">
        <v>23606</v>
      </c>
      <c r="E7" s="7">
        <v>10001055545</v>
      </c>
      <c r="F7" s="3">
        <v>43937</v>
      </c>
      <c r="G7" s="3">
        <v>43952</v>
      </c>
      <c r="H7" s="42">
        <f t="shared" si="0"/>
        <v>15</v>
      </c>
      <c r="I7" s="8" t="s">
        <v>8</v>
      </c>
      <c r="J7" s="58"/>
      <c r="K7" s="58" t="s">
        <v>187</v>
      </c>
      <c r="L7">
        <v>1</v>
      </c>
    </row>
    <row r="8" spans="1:12" ht="15.6">
      <c r="A8" s="8" t="s">
        <v>7</v>
      </c>
      <c r="B8" s="49" t="s">
        <v>30</v>
      </c>
      <c r="C8" s="49" t="s">
        <v>31</v>
      </c>
      <c r="D8" s="9">
        <v>24666</v>
      </c>
      <c r="E8" s="45">
        <v>10001023848</v>
      </c>
      <c r="F8" s="3">
        <v>43937</v>
      </c>
      <c r="G8" s="3">
        <v>43952</v>
      </c>
      <c r="H8" s="42">
        <f t="shared" si="0"/>
        <v>15</v>
      </c>
      <c r="I8" s="8" t="s">
        <v>8</v>
      </c>
      <c r="J8" s="58"/>
      <c r="K8" s="58" t="s">
        <v>187</v>
      </c>
      <c r="L8">
        <v>1</v>
      </c>
    </row>
    <row r="9" spans="1:12" ht="16.2">
      <c r="A9" s="8" t="s">
        <v>7</v>
      </c>
      <c r="B9" s="49" t="s">
        <v>32</v>
      </c>
      <c r="C9" s="49" t="s">
        <v>33</v>
      </c>
      <c r="D9" s="9">
        <v>24596</v>
      </c>
      <c r="E9" s="7">
        <v>15001015697</v>
      </c>
      <c r="F9" s="3">
        <v>43937</v>
      </c>
      <c r="G9" s="3">
        <v>43952</v>
      </c>
      <c r="H9" s="42">
        <f t="shared" si="0"/>
        <v>15</v>
      </c>
      <c r="I9" s="8" t="s">
        <v>8</v>
      </c>
      <c r="J9" s="58"/>
      <c r="K9" s="58" t="s">
        <v>187</v>
      </c>
      <c r="L9">
        <v>1</v>
      </c>
    </row>
    <row r="10" spans="1:12" ht="16.2">
      <c r="A10" s="8" t="s">
        <v>7</v>
      </c>
      <c r="B10" s="49" t="s">
        <v>34</v>
      </c>
      <c r="C10" s="49" t="s">
        <v>35</v>
      </c>
      <c r="D10" s="9">
        <v>22493</v>
      </c>
      <c r="E10" s="7" t="s">
        <v>36</v>
      </c>
      <c r="F10" s="3">
        <v>43937</v>
      </c>
      <c r="G10" s="3">
        <v>43952</v>
      </c>
      <c r="H10" s="42">
        <f t="shared" si="0"/>
        <v>15</v>
      </c>
      <c r="I10" s="8" t="s">
        <v>8</v>
      </c>
      <c r="J10" s="58"/>
      <c r="K10" s="58" t="s">
        <v>187</v>
      </c>
      <c r="L10">
        <v>1</v>
      </c>
    </row>
    <row r="11" spans="1:12" ht="16.2">
      <c r="A11" s="8" t="s">
        <v>7</v>
      </c>
      <c r="B11" s="50" t="s">
        <v>37</v>
      </c>
      <c r="C11" s="50" t="s">
        <v>38</v>
      </c>
      <c r="D11" s="10">
        <v>32866</v>
      </c>
      <c r="E11" s="45" t="s">
        <v>39</v>
      </c>
      <c r="F11" s="9">
        <v>43938</v>
      </c>
      <c r="G11" s="3">
        <v>43952</v>
      </c>
      <c r="H11" s="42">
        <f t="shared" si="0"/>
        <v>14</v>
      </c>
      <c r="I11" s="8" t="s">
        <v>8</v>
      </c>
      <c r="J11" s="58" t="s">
        <v>180</v>
      </c>
      <c r="K11" s="58" t="s">
        <v>181</v>
      </c>
    </row>
    <row r="12" spans="1:12" ht="14.25" customHeight="1">
      <c r="A12" s="8" t="s">
        <v>7</v>
      </c>
      <c r="B12" s="50" t="s">
        <v>40</v>
      </c>
      <c r="C12" s="50" t="s">
        <v>41</v>
      </c>
      <c r="D12" s="9">
        <v>25245</v>
      </c>
      <c r="E12" s="45">
        <v>28001032171</v>
      </c>
      <c r="F12" s="9">
        <v>43938</v>
      </c>
      <c r="G12" s="3">
        <v>43952</v>
      </c>
      <c r="H12" s="42">
        <f t="shared" si="0"/>
        <v>14</v>
      </c>
      <c r="I12" s="8" t="s">
        <v>8</v>
      </c>
      <c r="J12" s="58"/>
      <c r="K12" s="58" t="s">
        <v>187</v>
      </c>
      <c r="L12">
        <v>1</v>
      </c>
    </row>
    <row r="13" spans="1:12" ht="17.25" customHeight="1">
      <c r="A13" s="8" t="s">
        <v>7</v>
      </c>
      <c r="B13" s="50" t="s">
        <v>42</v>
      </c>
      <c r="C13" s="50" t="s">
        <v>43</v>
      </c>
      <c r="D13" s="9">
        <v>24846</v>
      </c>
      <c r="E13" s="45">
        <v>10001015653</v>
      </c>
      <c r="F13" s="9">
        <v>43938</v>
      </c>
      <c r="G13" s="3">
        <v>43952</v>
      </c>
      <c r="H13" s="42">
        <f t="shared" si="0"/>
        <v>14</v>
      </c>
      <c r="I13" s="8" t="s">
        <v>8</v>
      </c>
      <c r="J13" s="58"/>
      <c r="K13" s="58" t="s">
        <v>187</v>
      </c>
      <c r="L13">
        <v>1</v>
      </c>
    </row>
    <row r="14" spans="1:12" ht="16.2">
      <c r="A14" s="8" t="s">
        <v>7</v>
      </c>
      <c r="B14" s="50" t="s">
        <v>44</v>
      </c>
      <c r="C14" s="50" t="s">
        <v>24</v>
      </c>
      <c r="D14" s="9">
        <v>24855</v>
      </c>
      <c r="E14" s="45">
        <v>10001043906</v>
      </c>
      <c r="F14" s="9">
        <v>43938</v>
      </c>
      <c r="G14" s="3">
        <v>43952</v>
      </c>
      <c r="H14" s="42">
        <f t="shared" si="0"/>
        <v>14</v>
      </c>
      <c r="I14" s="8" t="s">
        <v>8</v>
      </c>
      <c r="J14" s="58"/>
      <c r="K14" s="58" t="s">
        <v>187</v>
      </c>
      <c r="L14">
        <v>1</v>
      </c>
    </row>
    <row r="15" spans="1:12" ht="16.5" customHeight="1">
      <c r="A15" s="8" t="s">
        <v>7</v>
      </c>
      <c r="B15" s="50" t="s">
        <v>45</v>
      </c>
      <c r="C15" s="50" t="s">
        <v>46</v>
      </c>
      <c r="D15" s="9">
        <v>30055</v>
      </c>
      <c r="E15" s="45">
        <v>10001007651</v>
      </c>
      <c r="F15" s="9">
        <v>43938</v>
      </c>
      <c r="G15" s="3">
        <v>43952</v>
      </c>
      <c r="H15" s="42">
        <f t="shared" si="0"/>
        <v>14</v>
      </c>
      <c r="I15" s="8" t="s">
        <v>8</v>
      </c>
      <c r="J15" s="58" t="s">
        <v>180</v>
      </c>
      <c r="K15" s="58" t="s">
        <v>181</v>
      </c>
    </row>
    <row r="16" spans="1:12" ht="16.5" customHeight="1">
      <c r="A16" s="8" t="s">
        <v>7</v>
      </c>
      <c r="B16" s="50" t="s">
        <v>47</v>
      </c>
      <c r="C16" s="50" t="s">
        <v>48</v>
      </c>
      <c r="D16" s="9">
        <v>13783</v>
      </c>
      <c r="E16" s="45">
        <v>61001014041</v>
      </c>
      <c r="F16" s="9">
        <v>43938</v>
      </c>
      <c r="G16" s="3">
        <v>43952</v>
      </c>
      <c r="H16" s="42">
        <f t="shared" si="0"/>
        <v>14</v>
      </c>
      <c r="I16" s="8" t="s">
        <v>8</v>
      </c>
      <c r="J16" s="58" t="s">
        <v>177</v>
      </c>
      <c r="K16" s="58" t="s">
        <v>187</v>
      </c>
      <c r="L16">
        <v>2</v>
      </c>
    </row>
    <row r="17" spans="1:12" ht="15.75" customHeight="1">
      <c r="A17" s="8" t="s">
        <v>7</v>
      </c>
      <c r="B17" s="50" t="s">
        <v>49</v>
      </c>
      <c r="C17" s="50" t="s">
        <v>98</v>
      </c>
      <c r="D17" s="9">
        <v>21457</v>
      </c>
      <c r="E17" s="45">
        <v>53701063437</v>
      </c>
      <c r="F17" s="9">
        <v>43938</v>
      </c>
      <c r="G17" s="3">
        <v>43952</v>
      </c>
      <c r="H17" s="42">
        <f t="shared" si="0"/>
        <v>14</v>
      </c>
      <c r="I17" s="8" t="s">
        <v>8</v>
      </c>
      <c r="J17" s="58" t="s">
        <v>180</v>
      </c>
      <c r="K17" s="58" t="s">
        <v>181</v>
      </c>
    </row>
    <row r="18" spans="1:12" ht="15.75" customHeight="1">
      <c r="A18" s="8" t="s">
        <v>7</v>
      </c>
      <c r="B18" s="49" t="s">
        <v>50</v>
      </c>
      <c r="C18" s="49" t="s">
        <v>12</v>
      </c>
      <c r="D18" s="9">
        <v>23091</v>
      </c>
      <c r="E18" s="7">
        <v>10001057637</v>
      </c>
      <c r="F18" s="9">
        <v>43939</v>
      </c>
      <c r="G18" s="3">
        <v>43952</v>
      </c>
      <c r="H18" s="42">
        <f t="shared" si="0"/>
        <v>13</v>
      </c>
      <c r="I18" s="8" t="s">
        <v>8</v>
      </c>
      <c r="J18" s="58" t="s">
        <v>177</v>
      </c>
      <c r="K18" s="58" t="s">
        <v>181</v>
      </c>
      <c r="L18">
        <v>1</v>
      </c>
    </row>
    <row r="19" spans="1:12" ht="17.25" customHeight="1">
      <c r="A19" s="8" t="s">
        <v>7</v>
      </c>
      <c r="B19" s="49" t="s">
        <v>51</v>
      </c>
      <c r="C19" s="49" t="s">
        <v>52</v>
      </c>
      <c r="D19" s="9">
        <v>25803</v>
      </c>
      <c r="E19" s="7" t="s">
        <v>53</v>
      </c>
      <c r="F19" s="9">
        <v>43939</v>
      </c>
      <c r="G19" s="3">
        <v>43952</v>
      </c>
      <c r="H19" s="42">
        <f t="shared" si="0"/>
        <v>13</v>
      </c>
      <c r="I19" s="8" t="s">
        <v>8</v>
      </c>
      <c r="J19" s="58" t="s">
        <v>177</v>
      </c>
      <c r="K19" s="58" t="s">
        <v>187</v>
      </c>
      <c r="L19">
        <v>2</v>
      </c>
    </row>
    <row r="20" spans="1:12" ht="16.2">
      <c r="A20" s="8" t="s">
        <v>7</v>
      </c>
      <c r="B20" s="51" t="s">
        <v>54</v>
      </c>
      <c r="C20" s="51" t="s">
        <v>55</v>
      </c>
      <c r="D20" s="12">
        <v>25406</v>
      </c>
      <c r="E20" s="13" t="s">
        <v>56</v>
      </c>
      <c r="F20" s="12">
        <v>43939</v>
      </c>
      <c r="G20" s="3">
        <v>43952</v>
      </c>
      <c r="H20" s="42">
        <f t="shared" si="0"/>
        <v>13</v>
      </c>
      <c r="I20" s="11" t="s">
        <v>8</v>
      </c>
      <c r="J20" s="58"/>
      <c r="K20" s="58" t="s">
        <v>187</v>
      </c>
      <c r="L20">
        <v>1</v>
      </c>
    </row>
    <row r="21" spans="1:12" ht="16.2">
      <c r="A21" s="8" t="s">
        <v>7</v>
      </c>
      <c r="B21" s="51" t="s">
        <v>57</v>
      </c>
      <c r="C21" s="51" t="s">
        <v>58</v>
      </c>
      <c r="D21" s="12">
        <v>31373</v>
      </c>
      <c r="E21" s="13" t="s">
        <v>59</v>
      </c>
      <c r="F21" s="12">
        <v>43941</v>
      </c>
      <c r="G21" s="3">
        <v>43952</v>
      </c>
      <c r="H21" s="42">
        <f t="shared" si="0"/>
        <v>11</v>
      </c>
      <c r="I21" s="11" t="s">
        <v>8</v>
      </c>
      <c r="J21" s="58"/>
      <c r="K21" s="58" t="s">
        <v>187</v>
      </c>
      <c r="L21">
        <v>1</v>
      </c>
    </row>
    <row r="22" spans="1:12" ht="17.25" customHeight="1">
      <c r="A22" s="8" t="s">
        <v>7</v>
      </c>
      <c r="B22" s="51" t="s">
        <v>60</v>
      </c>
      <c r="C22" s="51" t="s">
        <v>61</v>
      </c>
      <c r="D22" s="12">
        <v>34872</v>
      </c>
      <c r="E22" s="13" t="s">
        <v>62</v>
      </c>
      <c r="F22" s="12">
        <v>43941</v>
      </c>
      <c r="G22" s="3">
        <v>43952</v>
      </c>
      <c r="H22" s="42">
        <f t="shared" si="0"/>
        <v>11</v>
      </c>
      <c r="I22" s="11" t="s">
        <v>8</v>
      </c>
      <c r="J22" s="58"/>
      <c r="K22" s="58" t="s">
        <v>187</v>
      </c>
      <c r="L22">
        <v>1</v>
      </c>
    </row>
    <row r="23" spans="1:12" ht="15" customHeight="1">
      <c r="A23" s="8" t="s">
        <v>7</v>
      </c>
      <c r="B23" s="51" t="s">
        <v>63</v>
      </c>
      <c r="C23" s="51" t="s">
        <v>64</v>
      </c>
      <c r="D23" s="12">
        <v>22566</v>
      </c>
      <c r="E23" s="13">
        <v>10001012290</v>
      </c>
      <c r="F23" s="12">
        <v>43941</v>
      </c>
      <c r="G23" s="3">
        <v>43952</v>
      </c>
      <c r="H23" s="42">
        <f t="shared" si="0"/>
        <v>11</v>
      </c>
      <c r="I23" s="11" t="s">
        <v>8</v>
      </c>
      <c r="J23" s="58"/>
      <c r="K23" s="58" t="s">
        <v>187</v>
      </c>
      <c r="L23">
        <v>1</v>
      </c>
    </row>
    <row r="24" spans="1:12" ht="17.25" customHeight="1">
      <c r="A24" s="8" t="s">
        <v>7</v>
      </c>
      <c r="B24" s="51" t="s">
        <v>60</v>
      </c>
      <c r="C24" s="51" t="s">
        <v>65</v>
      </c>
      <c r="D24" s="14">
        <v>23745</v>
      </c>
      <c r="E24" s="13" t="s">
        <v>66</v>
      </c>
      <c r="F24" s="12">
        <v>43943</v>
      </c>
      <c r="G24" s="3">
        <v>43952</v>
      </c>
      <c r="H24" s="42">
        <f t="shared" si="0"/>
        <v>9</v>
      </c>
      <c r="I24" s="11" t="s">
        <v>8</v>
      </c>
      <c r="J24" s="58"/>
      <c r="K24" s="58" t="s">
        <v>187</v>
      </c>
      <c r="L24">
        <v>1</v>
      </c>
    </row>
    <row r="25" spans="1:12" ht="17.25" customHeight="1">
      <c r="A25" s="11" t="s">
        <v>7</v>
      </c>
      <c r="B25" s="52" t="s">
        <v>67</v>
      </c>
      <c r="C25" s="52" t="s">
        <v>61</v>
      </c>
      <c r="D25" s="15">
        <v>19672</v>
      </c>
      <c r="E25" s="13">
        <v>22001021741</v>
      </c>
      <c r="F25" s="12">
        <v>43947</v>
      </c>
      <c r="G25" s="3">
        <v>43952</v>
      </c>
      <c r="H25" s="42">
        <f t="shared" si="0"/>
        <v>5</v>
      </c>
      <c r="I25" s="11" t="s">
        <v>8</v>
      </c>
      <c r="J25" s="58" t="s">
        <v>186</v>
      </c>
      <c r="K25" s="58" t="s">
        <v>187</v>
      </c>
      <c r="L25">
        <v>2</v>
      </c>
    </row>
    <row r="26" spans="1:12" ht="17.25" customHeight="1">
      <c r="A26" s="11" t="s">
        <v>7</v>
      </c>
      <c r="B26" s="52" t="s">
        <v>68</v>
      </c>
      <c r="C26" s="52" t="s">
        <v>25</v>
      </c>
      <c r="D26" s="15">
        <v>21072</v>
      </c>
      <c r="E26" s="13">
        <v>22001012115</v>
      </c>
      <c r="F26" s="12">
        <v>43947</v>
      </c>
      <c r="G26" s="3">
        <v>43952</v>
      </c>
      <c r="H26" s="42">
        <f t="shared" si="0"/>
        <v>5</v>
      </c>
      <c r="I26" s="11" t="s">
        <v>8</v>
      </c>
      <c r="J26" s="58" t="s">
        <v>186</v>
      </c>
      <c r="K26" s="58" t="s">
        <v>187</v>
      </c>
      <c r="L26">
        <v>2</v>
      </c>
    </row>
    <row r="27" spans="1:12" ht="17.25" customHeight="1">
      <c r="A27" s="11" t="s">
        <v>7</v>
      </c>
      <c r="B27" s="52" t="s">
        <v>69</v>
      </c>
      <c r="C27" s="52" t="s">
        <v>70</v>
      </c>
      <c r="D27" s="15">
        <v>22174</v>
      </c>
      <c r="E27" s="13">
        <v>22001020862</v>
      </c>
      <c r="F27" s="12">
        <v>43947</v>
      </c>
      <c r="G27" s="3">
        <v>43952</v>
      </c>
      <c r="H27" s="42">
        <f t="shared" si="0"/>
        <v>5</v>
      </c>
      <c r="I27" s="11" t="s">
        <v>8</v>
      </c>
      <c r="J27" s="58"/>
      <c r="K27" s="58" t="s">
        <v>187</v>
      </c>
      <c r="L27">
        <v>1</v>
      </c>
    </row>
    <row r="28" spans="1:12" ht="17.25" customHeight="1">
      <c r="A28" s="11" t="s">
        <v>7</v>
      </c>
      <c r="B28" s="52" t="s">
        <v>71</v>
      </c>
      <c r="C28" s="52" t="s">
        <v>58</v>
      </c>
      <c r="D28" s="15">
        <v>30583</v>
      </c>
      <c r="E28" s="13">
        <v>22001008904</v>
      </c>
      <c r="F28" s="12">
        <v>43947</v>
      </c>
      <c r="G28" s="3">
        <v>43952</v>
      </c>
      <c r="H28" s="42">
        <f t="shared" si="0"/>
        <v>5</v>
      </c>
      <c r="I28" s="11" t="s">
        <v>8</v>
      </c>
      <c r="J28" s="58"/>
      <c r="K28" s="58" t="s">
        <v>187</v>
      </c>
      <c r="L28">
        <v>1</v>
      </c>
    </row>
    <row r="29" spans="1:12" ht="15.75" customHeight="1">
      <c r="A29" s="11" t="s">
        <v>7</v>
      </c>
      <c r="B29" s="52" t="s">
        <v>72</v>
      </c>
      <c r="C29" s="52" t="s">
        <v>20</v>
      </c>
      <c r="D29" s="15">
        <v>31526</v>
      </c>
      <c r="E29" s="13">
        <v>22001012131</v>
      </c>
      <c r="F29" s="12">
        <v>43947</v>
      </c>
      <c r="G29" s="3">
        <v>43952</v>
      </c>
      <c r="H29" s="42">
        <f t="shared" si="0"/>
        <v>5</v>
      </c>
      <c r="I29" s="11" t="s">
        <v>8</v>
      </c>
      <c r="J29" s="58" t="s">
        <v>177</v>
      </c>
      <c r="K29" s="58" t="s">
        <v>187</v>
      </c>
      <c r="L29">
        <v>2</v>
      </c>
    </row>
    <row r="30" spans="1:12" ht="16.5" customHeight="1">
      <c r="A30" s="11" t="s">
        <v>7</v>
      </c>
      <c r="B30" s="52" t="s">
        <v>73</v>
      </c>
      <c r="C30" s="52" t="s">
        <v>12</v>
      </c>
      <c r="D30" s="15">
        <v>30877</v>
      </c>
      <c r="E30" s="13">
        <v>22001008169</v>
      </c>
      <c r="F30" s="12">
        <v>43947</v>
      </c>
      <c r="G30" s="3">
        <v>43952</v>
      </c>
      <c r="H30" s="42">
        <f t="shared" si="0"/>
        <v>5</v>
      </c>
      <c r="I30" s="11" t="s">
        <v>8</v>
      </c>
      <c r="J30" s="58" t="s">
        <v>180</v>
      </c>
      <c r="K30" s="58" t="s">
        <v>181</v>
      </c>
    </row>
    <row r="31" spans="1:12" ht="15.75" customHeight="1">
      <c r="A31" s="11" t="s">
        <v>7</v>
      </c>
      <c r="B31" s="52" t="s">
        <v>74</v>
      </c>
      <c r="C31" s="52" t="s">
        <v>75</v>
      </c>
      <c r="D31" s="15">
        <v>30456</v>
      </c>
      <c r="E31" s="13">
        <v>60001104381</v>
      </c>
      <c r="F31" s="12">
        <v>43947</v>
      </c>
      <c r="G31" s="3">
        <v>43952</v>
      </c>
      <c r="H31" s="42">
        <f t="shared" si="0"/>
        <v>5</v>
      </c>
      <c r="I31" s="11" t="s">
        <v>8</v>
      </c>
      <c r="J31" s="58" t="s">
        <v>180</v>
      </c>
      <c r="K31" s="58" t="s">
        <v>181</v>
      </c>
    </row>
    <row r="32" spans="1:12" ht="16.2">
      <c r="A32" s="11" t="s">
        <v>7</v>
      </c>
      <c r="B32" s="51" t="s">
        <v>76</v>
      </c>
      <c r="C32" s="51" t="s">
        <v>77</v>
      </c>
      <c r="D32" s="15">
        <v>23088</v>
      </c>
      <c r="E32" s="55">
        <v>22001010542</v>
      </c>
      <c r="F32" s="12">
        <v>43947</v>
      </c>
      <c r="G32" s="3">
        <v>43952</v>
      </c>
      <c r="H32" s="42">
        <f t="shared" si="0"/>
        <v>5</v>
      </c>
      <c r="I32" s="11" t="s">
        <v>8</v>
      </c>
      <c r="J32" s="58"/>
      <c r="K32" s="58" t="s">
        <v>187</v>
      </c>
      <c r="L32">
        <v>1</v>
      </c>
    </row>
    <row r="33" spans="1:12" ht="16.2">
      <c r="A33" s="11" t="s">
        <v>7</v>
      </c>
      <c r="B33" s="51" t="s">
        <v>78</v>
      </c>
      <c r="C33" s="51" t="s">
        <v>79</v>
      </c>
      <c r="D33" s="12">
        <v>24699</v>
      </c>
      <c r="E33" s="16">
        <v>22001008949</v>
      </c>
      <c r="F33" s="12">
        <v>43949</v>
      </c>
      <c r="G33" s="3">
        <v>43952</v>
      </c>
      <c r="H33" s="42">
        <f t="shared" si="0"/>
        <v>3</v>
      </c>
      <c r="I33" s="11" t="s">
        <v>8</v>
      </c>
      <c r="J33" s="58"/>
      <c r="K33" s="58" t="s">
        <v>187</v>
      </c>
      <c r="L33">
        <v>1</v>
      </c>
    </row>
    <row r="34" spans="1:12" ht="16.2">
      <c r="A34" s="11" t="s">
        <v>7</v>
      </c>
      <c r="B34" s="51" t="s">
        <v>80</v>
      </c>
      <c r="C34" s="51" t="s">
        <v>99</v>
      </c>
      <c r="D34" s="12">
        <v>28629</v>
      </c>
      <c r="E34" s="13">
        <v>10001000380</v>
      </c>
      <c r="F34" s="12">
        <v>43949</v>
      </c>
      <c r="G34" s="3">
        <v>43952</v>
      </c>
      <c r="H34" s="42">
        <f t="shared" si="0"/>
        <v>3</v>
      </c>
      <c r="I34" s="11" t="s">
        <v>8</v>
      </c>
      <c r="J34" s="58" t="s">
        <v>180</v>
      </c>
      <c r="K34" s="58" t="s">
        <v>181</v>
      </c>
    </row>
    <row r="35" spans="1:12" ht="16.2">
      <c r="A35" s="11" t="s">
        <v>7</v>
      </c>
      <c r="B35" s="51" t="s">
        <v>81</v>
      </c>
      <c r="C35" s="51" t="s">
        <v>82</v>
      </c>
      <c r="D35" s="12">
        <v>17342</v>
      </c>
      <c r="E35" s="13">
        <v>22001021795</v>
      </c>
      <c r="F35" s="12">
        <v>43949</v>
      </c>
      <c r="G35" s="3">
        <v>43952</v>
      </c>
      <c r="H35" s="42">
        <f t="shared" si="0"/>
        <v>3</v>
      </c>
      <c r="I35" s="11" t="s">
        <v>8</v>
      </c>
      <c r="J35" s="58" t="s">
        <v>177</v>
      </c>
      <c r="K35" s="58" t="s">
        <v>187</v>
      </c>
      <c r="L35">
        <v>2</v>
      </c>
    </row>
    <row r="36" spans="1:12" ht="16.2">
      <c r="A36" s="17" t="s">
        <v>7</v>
      </c>
      <c r="B36" s="53" t="s">
        <v>83</v>
      </c>
      <c r="C36" s="53" t="s">
        <v>84</v>
      </c>
      <c r="D36" s="18">
        <v>33035</v>
      </c>
      <c r="E36" s="19" t="s">
        <v>85</v>
      </c>
      <c r="F36" s="18">
        <v>43949</v>
      </c>
      <c r="G36" s="3">
        <v>43952</v>
      </c>
      <c r="H36" s="42">
        <f t="shared" si="0"/>
        <v>3</v>
      </c>
      <c r="I36" s="17" t="s">
        <v>8</v>
      </c>
      <c r="J36" s="58" t="s">
        <v>180</v>
      </c>
      <c r="K36" s="58" t="s">
        <v>181</v>
      </c>
    </row>
    <row r="37" spans="1:12" ht="15.6">
      <c r="A37" s="20" t="s">
        <v>7</v>
      </c>
      <c r="B37" s="54" t="s">
        <v>86</v>
      </c>
      <c r="C37" s="54" t="s">
        <v>87</v>
      </c>
      <c r="D37" s="21">
        <v>21708</v>
      </c>
      <c r="E37" s="46">
        <v>22001000958</v>
      </c>
      <c r="F37" s="21">
        <v>43950</v>
      </c>
      <c r="G37" s="3">
        <v>43952</v>
      </c>
      <c r="H37" s="42">
        <f t="shared" si="0"/>
        <v>2</v>
      </c>
      <c r="I37" s="20" t="s">
        <v>8</v>
      </c>
      <c r="J37" s="58" t="s">
        <v>177</v>
      </c>
      <c r="K37" s="58" t="s">
        <v>187</v>
      </c>
      <c r="L37">
        <v>2</v>
      </c>
    </row>
    <row r="38" spans="1:12" ht="16.5" customHeight="1">
      <c r="A38" s="8" t="s">
        <v>7</v>
      </c>
      <c r="B38" s="50" t="s">
        <v>88</v>
      </c>
      <c r="C38" s="50" t="s">
        <v>89</v>
      </c>
      <c r="D38" s="22">
        <v>21371</v>
      </c>
      <c r="E38" s="7">
        <v>22001000212</v>
      </c>
      <c r="F38" s="9">
        <v>43950</v>
      </c>
      <c r="G38" s="3">
        <v>43952</v>
      </c>
      <c r="H38" s="42">
        <f t="shared" si="0"/>
        <v>2</v>
      </c>
      <c r="I38" s="8" t="s">
        <v>8</v>
      </c>
      <c r="J38" s="58"/>
      <c r="K38" s="58" t="s">
        <v>187</v>
      </c>
      <c r="L38">
        <v>1</v>
      </c>
    </row>
    <row r="39" spans="1:12" ht="15.75" customHeight="1">
      <c r="A39" s="8" t="s">
        <v>7</v>
      </c>
      <c r="B39" s="50" t="s">
        <v>90</v>
      </c>
      <c r="C39" s="50" t="s">
        <v>91</v>
      </c>
      <c r="D39" s="22">
        <v>24085</v>
      </c>
      <c r="E39" s="7">
        <v>22001021796</v>
      </c>
      <c r="F39" s="9">
        <v>43950</v>
      </c>
      <c r="G39" s="3">
        <v>43952</v>
      </c>
      <c r="H39" s="42">
        <f t="shared" si="0"/>
        <v>2</v>
      </c>
      <c r="I39" s="8" t="s">
        <v>8</v>
      </c>
      <c r="J39" s="58" t="s">
        <v>186</v>
      </c>
      <c r="K39" s="58" t="s">
        <v>187</v>
      </c>
      <c r="L39">
        <v>2</v>
      </c>
    </row>
    <row r="40" spans="1:12" ht="16.2">
      <c r="A40" s="8" t="s">
        <v>7</v>
      </c>
      <c r="B40" s="50" t="s">
        <v>92</v>
      </c>
      <c r="C40" s="50" t="s">
        <v>52</v>
      </c>
      <c r="D40" s="22">
        <v>29237</v>
      </c>
      <c r="E40" s="7">
        <v>22001006720</v>
      </c>
      <c r="F40" s="9">
        <v>43950</v>
      </c>
      <c r="G40" s="3">
        <v>43952</v>
      </c>
      <c r="H40" s="42">
        <f t="shared" si="0"/>
        <v>2</v>
      </c>
      <c r="I40" s="8" t="s">
        <v>8</v>
      </c>
      <c r="J40" s="58"/>
      <c r="K40" s="58" t="s">
        <v>187</v>
      </c>
    </row>
    <row r="41" spans="1:12" ht="19.5" customHeight="1">
      <c r="A41" s="8" t="s">
        <v>7</v>
      </c>
      <c r="B41" s="50" t="s">
        <v>93</v>
      </c>
      <c r="C41" s="50" t="s">
        <v>94</v>
      </c>
      <c r="D41" s="22">
        <v>17704</v>
      </c>
      <c r="E41" s="7">
        <v>22001010920</v>
      </c>
      <c r="F41" s="9">
        <v>43950</v>
      </c>
      <c r="G41" s="3">
        <v>43952</v>
      </c>
      <c r="H41" s="42">
        <f t="shared" si="0"/>
        <v>2</v>
      </c>
      <c r="I41" s="8" t="s">
        <v>8</v>
      </c>
      <c r="J41" s="58" t="s">
        <v>177</v>
      </c>
      <c r="K41" s="58" t="s">
        <v>187</v>
      </c>
      <c r="L41">
        <v>2</v>
      </c>
    </row>
    <row r="42" spans="1:12" ht="16.2">
      <c r="A42" s="8" t="s">
        <v>7</v>
      </c>
      <c r="B42" s="50" t="s">
        <v>90</v>
      </c>
      <c r="C42" s="50" t="s">
        <v>95</v>
      </c>
      <c r="D42" s="22">
        <v>15923</v>
      </c>
      <c r="E42" s="7">
        <v>22001021871</v>
      </c>
      <c r="F42" s="9">
        <v>43951</v>
      </c>
      <c r="G42" s="3">
        <v>43952</v>
      </c>
      <c r="H42" s="42">
        <f t="shared" si="0"/>
        <v>1</v>
      </c>
      <c r="I42" s="8" t="s">
        <v>8</v>
      </c>
      <c r="J42" s="58" t="s">
        <v>180</v>
      </c>
      <c r="K42" s="58" t="s">
        <v>181</v>
      </c>
    </row>
    <row r="43" spans="1:12" ht="16.2">
      <c r="A43" s="8" t="s">
        <v>7</v>
      </c>
      <c r="B43" s="50" t="s">
        <v>86</v>
      </c>
      <c r="C43" s="50" t="s">
        <v>22</v>
      </c>
      <c r="D43" s="22">
        <v>12731</v>
      </c>
      <c r="E43" s="7">
        <v>22001009747</v>
      </c>
      <c r="F43" s="9">
        <v>43951</v>
      </c>
      <c r="G43" s="3">
        <v>43952</v>
      </c>
      <c r="H43" s="42">
        <f t="shared" si="0"/>
        <v>1</v>
      </c>
      <c r="I43" s="8" t="s">
        <v>8</v>
      </c>
      <c r="J43" s="58" t="s">
        <v>180</v>
      </c>
      <c r="K43" s="58" t="s">
        <v>181</v>
      </c>
    </row>
    <row r="45" spans="1:12">
      <c r="J45" s="59" t="s">
        <v>182</v>
      </c>
      <c r="K45" s="59" t="s">
        <v>183</v>
      </c>
    </row>
    <row r="46" spans="1:12">
      <c r="J46" s="59">
        <f>COUNTIF(J2:J43,"POSITIVE")</f>
        <v>9</v>
      </c>
      <c r="K46" s="59">
        <f>COUNTIF(K2:K43,"POSITIVE")</f>
        <v>31</v>
      </c>
    </row>
    <row r="47" spans="1:12">
      <c r="J47" s="60">
        <f>J46/42</f>
        <v>0.21428571428571427</v>
      </c>
      <c r="K47" s="60">
        <f>31/42</f>
        <v>0.73809523809523814</v>
      </c>
    </row>
    <row r="48" spans="1:12">
      <c r="I48" t="s">
        <v>188</v>
      </c>
      <c r="J48" s="59">
        <v>10</v>
      </c>
    </row>
    <row r="49" spans="9:10">
      <c r="J49" s="61">
        <f>10/42</f>
        <v>0.23809523809523808</v>
      </c>
    </row>
    <row r="52" spans="9:10">
      <c r="I52" t="s">
        <v>189</v>
      </c>
      <c r="J52" s="59">
        <v>20</v>
      </c>
    </row>
    <row r="54" spans="9:10">
      <c r="I54" t="s">
        <v>195</v>
      </c>
      <c r="J54" s="59">
        <v>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J22" sqref="J22"/>
    </sheetView>
  </sheetViews>
  <sheetFormatPr defaultRowHeight="14.4"/>
  <cols>
    <col min="2" max="2" width="34.44140625" customWidth="1"/>
    <col min="3" max="3" width="20.5546875" customWidth="1"/>
    <col min="5" max="5" width="21.44140625" customWidth="1"/>
  </cols>
  <sheetData>
    <row r="1" spans="1:6" ht="15" thickBot="1">
      <c r="B1" s="37"/>
      <c r="C1" s="37" t="s">
        <v>133</v>
      </c>
      <c r="D1" s="37"/>
      <c r="E1" s="37"/>
      <c r="F1" s="37"/>
    </row>
    <row r="2" spans="1:6">
      <c r="A2" s="24" t="s">
        <v>100</v>
      </c>
      <c r="B2" s="25" t="s">
        <v>101</v>
      </c>
      <c r="C2" s="25" t="s">
        <v>102</v>
      </c>
      <c r="D2" s="23" t="s">
        <v>103</v>
      </c>
      <c r="E2" s="62" t="s">
        <v>103</v>
      </c>
      <c r="F2" s="66"/>
    </row>
    <row r="3" spans="1:6">
      <c r="A3" s="27"/>
      <c r="B3" s="28"/>
      <c r="C3" s="28"/>
      <c r="D3" s="29" t="s">
        <v>104</v>
      </c>
      <c r="E3" s="63" t="s">
        <v>105</v>
      </c>
      <c r="F3" s="66"/>
    </row>
    <row r="4" spans="1:6">
      <c r="A4" s="30">
        <v>1</v>
      </c>
      <c r="B4" s="30" t="s">
        <v>106</v>
      </c>
      <c r="C4" s="31">
        <v>43952</v>
      </c>
      <c r="D4" s="32" t="s">
        <v>107</v>
      </c>
      <c r="E4" s="64" t="s">
        <v>108</v>
      </c>
      <c r="F4" s="66">
        <v>1</v>
      </c>
    </row>
    <row r="5" spans="1:6">
      <c r="A5" s="30">
        <v>2</v>
      </c>
      <c r="B5" s="30" t="s">
        <v>109</v>
      </c>
      <c r="C5" s="31">
        <v>43952</v>
      </c>
      <c r="D5" s="32" t="s">
        <v>107</v>
      </c>
      <c r="E5" s="64" t="s">
        <v>108</v>
      </c>
      <c r="F5" s="66">
        <v>1</v>
      </c>
    </row>
    <row r="6" spans="1:6">
      <c r="A6" s="30">
        <v>3</v>
      </c>
      <c r="B6" s="30" t="s">
        <v>110</v>
      </c>
      <c r="C6" s="31">
        <v>43952</v>
      </c>
      <c r="D6" s="32" t="s">
        <v>107</v>
      </c>
      <c r="E6" s="65" t="s">
        <v>107</v>
      </c>
      <c r="F6" s="66">
        <v>2</v>
      </c>
    </row>
    <row r="7" spans="1:6">
      <c r="A7" s="30">
        <v>4</v>
      </c>
      <c r="B7" s="30" t="s">
        <v>111</v>
      </c>
      <c r="C7" s="34">
        <v>43952</v>
      </c>
      <c r="D7" s="32" t="s">
        <v>107</v>
      </c>
      <c r="E7" s="65" t="s">
        <v>107</v>
      </c>
      <c r="F7" s="66">
        <v>2</v>
      </c>
    </row>
    <row r="8" spans="1:6">
      <c r="A8" s="30">
        <v>5</v>
      </c>
      <c r="B8" s="30" t="s">
        <v>112</v>
      </c>
      <c r="C8" s="34">
        <v>43952</v>
      </c>
      <c r="D8" s="32" t="s">
        <v>107</v>
      </c>
      <c r="E8" s="64" t="s">
        <v>108</v>
      </c>
      <c r="F8" s="66">
        <v>1</v>
      </c>
    </row>
    <row r="9" spans="1:6">
      <c r="A9" s="30">
        <v>6</v>
      </c>
      <c r="B9" s="30" t="s">
        <v>113</v>
      </c>
      <c r="C9" s="34">
        <v>43952</v>
      </c>
      <c r="D9" s="32" t="s">
        <v>107</v>
      </c>
      <c r="E9" s="65" t="s">
        <v>107</v>
      </c>
      <c r="F9" s="66">
        <v>2</v>
      </c>
    </row>
    <row r="10" spans="1:6">
      <c r="A10" s="30">
        <v>7</v>
      </c>
      <c r="B10" s="30" t="s">
        <v>114</v>
      </c>
      <c r="C10" s="34">
        <v>43952</v>
      </c>
      <c r="D10" s="33" t="s">
        <v>108</v>
      </c>
      <c r="E10" s="64" t="s">
        <v>108</v>
      </c>
      <c r="F10" s="66"/>
    </row>
    <row r="11" spans="1:6" ht="28.8">
      <c r="A11" s="30">
        <v>8</v>
      </c>
      <c r="B11" s="30" t="s">
        <v>115</v>
      </c>
      <c r="C11" s="34">
        <v>43952</v>
      </c>
      <c r="D11" s="33" t="s">
        <v>108</v>
      </c>
      <c r="E11" s="64" t="s">
        <v>108</v>
      </c>
      <c r="F11" s="66"/>
    </row>
    <row r="12" spans="1:6">
      <c r="A12" s="30">
        <v>9</v>
      </c>
      <c r="B12" s="30" t="s">
        <v>116</v>
      </c>
      <c r="C12" s="34">
        <v>43952</v>
      </c>
      <c r="D12" s="32" t="s">
        <v>107</v>
      </c>
      <c r="E12" s="64" t="s">
        <v>108</v>
      </c>
      <c r="F12" s="66">
        <v>1</v>
      </c>
    </row>
    <row r="13" spans="1:6">
      <c r="A13" s="30">
        <v>10</v>
      </c>
      <c r="B13" s="30" t="s">
        <v>117</v>
      </c>
      <c r="C13" s="34">
        <v>43952</v>
      </c>
      <c r="D13" s="32" t="s">
        <v>107</v>
      </c>
      <c r="E13" s="64" t="s">
        <v>108</v>
      </c>
      <c r="F13" s="66">
        <v>1</v>
      </c>
    </row>
    <row r="14" spans="1:6">
      <c r="A14" s="30">
        <v>11</v>
      </c>
      <c r="B14" s="30" t="s">
        <v>118</v>
      </c>
      <c r="C14" s="34">
        <v>43952</v>
      </c>
      <c r="D14" s="32" t="s">
        <v>107</v>
      </c>
      <c r="E14" s="65" t="s">
        <v>107</v>
      </c>
      <c r="F14" s="66">
        <v>2</v>
      </c>
    </row>
    <row r="15" spans="1:6">
      <c r="A15" s="30">
        <v>12</v>
      </c>
      <c r="B15" s="30" t="s">
        <v>119</v>
      </c>
      <c r="C15" s="34">
        <v>43952</v>
      </c>
      <c r="D15" s="33" t="s">
        <v>108</v>
      </c>
      <c r="E15" s="64" t="s">
        <v>108</v>
      </c>
      <c r="F15" s="66"/>
    </row>
    <row r="16" spans="1:6">
      <c r="A16" s="30">
        <v>13</v>
      </c>
      <c r="B16" s="30" t="s">
        <v>120</v>
      </c>
      <c r="C16" s="34">
        <v>43952</v>
      </c>
      <c r="D16" s="33" t="s">
        <v>108</v>
      </c>
      <c r="E16" s="65" t="s">
        <v>107</v>
      </c>
      <c r="F16" s="66">
        <v>1</v>
      </c>
    </row>
    <row r="17" spans="1:6" ht="28.8">
      <c r="A17" s="30">
        <v>14</v>
      </c>
      <c r="B17" s="30" t="s">
        <v>121</v>
      </c>
      <c r="C17" s="34">
        <v>43952</v>
      </c>
      <c r="D17" s="33" t="s">
        <v>108</v>
      </c>
      <c r="E17" s="64" t="s">
        <v>108</v>
      </c>
      <c r="F17" s="66"/>
    </row>
    <row r="18" spans="1:6" ht="28.8">
      <c r="A18" s="30">
        <v>15</v>
      </c>
      <c r="B18" s="30" t="s">
        <v>122</v>
      </c>
      <c r="C18" s="34">
        <v>43952</v>
      </c>
      <c r="D18" s="32" t="s">
        <v>107</v>
      </c>
      <c r="E18" s="65" t="s">
        <v>107</v>
      </c>
      <c r="F18" s="66">
        <v>2</v>
      </c>
    </row>
    <row r="19" spans="1:6">
      <c r="A19" s="30">
        <v>16</v>
      </c>
      <c r="B19" s="30" t="s">
        <v>123</v>
      </c>
      <c r="C19" s="34">
        <v>43952</v>
      </c>
      <c r="D19" s="33" t="s">
        <v>108</v>
      </c>
      <c r="E19" s="64" t="s">
        <v>108</v>
      </c>
      <c r="F19" s="66"/>
    </row>
    <row r="20" spans="1:6" ht="28.8">
      <c r="A20" s="30">
        <v>17</v>
      </c>
      <c r="B20" s="30" t="s">
        <v>124</v>
      </c>
      <c r="C20" s="34">
        <v>43952</v>
      </c>
      <c r="D20" s="32" t="s">
        <v>107</v>
      </c>
      <c r="E20" s="64" t="s">
        <v>108</v>
      </c>
      <c r="F20" s="66">
        <v>1</v>
      </c>
    </row>
    <row r="21" spans="1:6" ht="28.8">
      <c r="A21" s="30">
        <v>18</v>
      </c>
      <c r="B21" s="30" t="s">
        <v>125</v>
      </c>
      <c r="C21" s="34">
        <v>43952</v>
      </c>
      <c r="D21" s="32" t="s">
        <v>107</v>
      </c>
      <c r="E21" s="64" t="s">
        <v>108</v>
      </c>
      <c r="F21" s="66">
        <v>1</v>
      </c>
    </row>
    <row r="22" spans="1:6">
      <c r="A22" s="30">
        <v>19</v>
      </c>
      <c r="B22" s="30" t="s">
        <v>126</v>
      </c>
      <c r="C22" s="34">
        <v>43952</v>
      </c>
      <c r="D22" s="32" t="s">
        <v>107</v>
      </c>
      <c r="E22" s="64" t="s">
        <v>108</v>
      </c>
      <c r="F22" s="66">
        <v>1</v>
      </c>
    </row>
    <row r="23" spans="1:6">
      <c r="A23" s="30">
        <v>20</v>
      </c>
      <c r="B23" s="30" t="s">
        <v>127</v>
      </c>
      <c r="C23" s="34">
        <v>43952</v>
      </c>
      <c r="D23" s="32" t="s">
        <v>107</v>
      </c>
      <c r="E23" s="65" t="s">
        <v>107</v>
      </c>
      <c r="F23" s="66">
        <v>2</v>
      </c>
    </row>
    <row r="24" spans="1:6">
      <c r="A24" s="30">
        <v>21</v>
      </c>
      <c r="B24" s="30" t="s">
        <v>128</v>
      </c>
      <c r="C24" s="34">
        <v>43952</v>
      </c>
      <c r="D24" s="32" t="s">
        <v>107</v>
      </c>
      <c r="E24" s="64" t="s">
        <v>108</v>
      </c>
      <c r="F24" s="66">
        <v>1</v>
      </c>
    </row>
    <row r="25" spans="1:6">
      <c r="A25" s="30">
        <v>22</v>
      </c>
      <c r="B25" s="30" t="s">
        <v>129</v>
      </c>
      <c r="C25" s="34">
        <v>43952</v>
      </c>
      <c r="D25" s="32" t="s">
        <v>107</v>
      </c>
      <c r="E25" s="64" t="s">
        <v>108</v>
      </c>
      <c r="F25" s="66">
        <v>1</v>
      </c>
    </row>
    <row r="26" spans="1:6">
      <c r="A26" s="30">
        <v>23</v>
      </c>
      <c r="B26" s="30" t="s">
        <v>130</v>
      </c>
      <c r="C26" s="34">
        <v>43952</v>
      </c>
      <c r="D26" s="32" t="s">
        <v>107</v>
      </c>
      <c r="E26" s="65" t="s">
        <v>107</v>
      </c>
      <c r="F26" s="66">
        <v>2</v>
      </c>
    </row>
    <row r="27" spans="1:6">
      <c r="A27" s="30">
        <v>24</v>
      </c>
      <c r="B27" s="30" t="s">
        <v>131</v>
      </c>
      <c r="C27" s="34">
        <v>43952</v>
      </c>
      <c r="D27" s="32" t="s">
        <v>107</v>
      </c>
      <c r="E27" s="65" t="s">
        <v>107</v>
      </c>
      <c r="F27" s="66">
        <v>2</v>
      </c>
    </row>
    <row r="28" spans="1:6">
      <c r="A28" s="30">
        <v>25</v>
      </c>
      <c r="B28" s="30" t="s">
        <v>132</v>
      </c>
      <c r="C28" s="34">
        <v>43952</v>
      </c>
      <c r="D28" s="32" t="s">
        <v>107</v>
      </c>
      <c r="E28" s="65" t="s">
        <v>107</v>
      </c>
      <c r="F28" s="66">
        <v>2</v>
      </c>
    </row>
    <row r="29" spans="1:6">
      <c r="B29" s="37"/>
      <c r="C29" s="37"/>
      <c r="D29" s="37"/>
      <c r="E29" s="37"/>
      <c r="F29" s="37"/>
    </row>
    <row r="30" spans="1:6">
      <c r="B30" s="37"/>
      <c r="C30" s="37"/>
      <c r="D30" s="36" t="s">
        <v>182</v>
      </c>
      <c r="E30" s="36" t="s">
        <v>183</v>
      </c>
      <c r="F30" s="37"/>
    </row>
    <row r="31" spans="1:6">
      <c r="B31" s="35" t="s">
        <v>177</v>
      </c>
      <c r="C31" s="37"/>
      <c r="D31" s="37">
        <f>COUNTIF(D4:D28,"POS")</f>
        <v>19</v>
      </c>
      <c r="E31" s="37">
        <f>COUNTIF(E4:E28,"POS")</f>
        <v>10</v>
      </c>
      <c r="F31" s="37"/>
    </row>
    <row r="32" spans="1:6">
      <c r="B32" s="37"/>
      <c r="C32" s="37"/>
      <c r="D32" s="38">
        <f>D31/25</f>
        <v>0.76</v>
      </c>
      <c r="E32" s="38">
        <f>E31/25</f>
        <v>0.4</v>
      </c>
      <c r="F32" s="37"/>
    </row>
    <row r="33" spans="2:6">
      <c r="B33" s="37" t="s">
        <v>185</v>
      </c>
      <c r="C33" s="37"/>
      <c r="D33" s="37">
        <v>9</v>
      </c>
      <c r="E33" s="37"/>
      <c r="F33" s="37"/>
    </row>
    <row r="34" spans="2:6">
      <c r="B34" s="37"/>
      <c r="C34" s="37"/>
      <c r="D34" s="38">
        <f>D33/25</f>
        <v>0.36</v>
      </c>
      <c r="E34" s="37"/>
      <c r="F34" s="37"/>
    </row>
    <row r="35" spans="2:6">
      <c r="B35" s="37" t="s">
        <v>189</v>
      </c>
      <c r="C35" s="37"/>
      <c r="D35" s="37">
        <v>11</v>
      </c>
      <c r="E35" s="37"/>
      <c r="F35" s="37"/>
    </row>
    <row r="36" spans="2:6">
      <c r="B36" s="37"/>
      <c r="C36" s="37"/>
      <c r="D36" s="38">
        <f>D35/25</f>
        <v>0.44</v>
      </c>
      <c r="E36" s="37"/>
      <c r="F36" s="37"/>
    </row>
    <row r="37" spans="2:6">
      <c r="B37" s="37"/>
      <c r="C37" s="37"/>
      <c r="D37" s="37"/>
      <c r="E37" s="37"/>
      <c r="F37" s="37"/>
    </row>
    <row r="38" spans="2:6">
      <c r="B38" s="37" t="s">
        <v>190</v>
      </c>
      <c r="C38" s="37"/>
      <c r="D38" s="37">
        <f>D33+D35</f>
        <v>20</v>
      </c>
      <c r="E38" s="37"/>
      <c r="F38" s="37"/>
    </row>
    <row r="39" spans="2:6">
      <c r="B39" s="37"/>
      <c r="C39" s="37"/>
      <c r="D39" s="38">
        <f>D38/25</f>
        <v>0.8</v>
      </c>
      <c r="E39" s="37"/>
      <c r="F39" s="37"/>
    </row>
  </sheetData>
  <mergeCells count="3"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I18" sqref="I18"/>
    </sheetView>
  </sheetViews>
  <sheetFormatPr defaultRowHeight="14.4"/>
  <cols>
    <col min="1" max="1" width="13.33203125" customWidth="1"/>
  </cols>
  <sheetData>
    <row r="1" spans="1:6">
      <c r="A1" t="s">
        <v>134</v>
      </c>
      <c r="B1" t="s">
        <v>176</v>
      </c>
      <c r="C1" t="s">
        <v>178</v>
      </c>
      <c r="D1" t="s">
        <v>179</v>
      </c>
    </row>
    <row r="2" spans="1:6">
      <c r="A2" t="s">
        <v>135</v>
      </c>
      <c r="B2" t="s">
        <v>177</v>
      </c>
      <c r="C2" t="s">
        <v>177</v>
      </c>
      <c r="D2" t="s">
        <v>180</v>
      </c>
      <c r="F2">
        <v>1</v>
      </c>
    </row>
    <row r="3" spans="1:6">
      <c r="A3" t="s">
        <v>136</v>
      </c>
      <c r="B3" t="s">
        <v>177</v>
      </c>
      <c r="C3" t="s">
        <v>177</v>
      </c>
      <c r="D3" t="s">
        <v>180</v>
      </c>
      <c r="F3">
        <v>1</v>
      </c>
    </row>
    <row r="4" spans="1:6">
      <c r="A4" t="s">
        <v>137</v>
      </c>
      <c r="B4" t="s">
        <v>177</v>
      </c>
      <c r="C4" t="s">
        <v>177</v>
      </c>
      <c r="D4" t="s">
        <v>180</v>
      </c>
      <c r="F4">
        <v>1</v>
      </c>
    </row>
    <row r="5" spans="1:6">
      <c r="A5" t="s">
        <v>138</v>
      </c>
      <c r="B5" t="s">
        <v>177</v>
      </c>
      <c r="C5" t="s">
        <v>177</v>
      </c>
      <c r="D5" t="s">
        <v>180</v>
      </c>
      <c r="F5">
        <v>1</v>
      </c>
    </row>
    <row r="6" spans="1:6">
      <c r="A6" t="s">
        <v>139</v>
      </c>
      <c r="B6" t="s">
        <v>177</v>
      </c>
      <c r="C6" t="s">
        <v>177</v>
      </c>
      <c r="D6" t="s">
        <v>180</v>
      </c>
      <c r="F6">
        <v>1</v>
      </c>
    </row>
    <row r="7" spans="1:6">
      <c r="A7" t="s">
        <v>140</v>
      </c>
      <c r="B7" t="s">
        <v>177</v>
      </c>
      <c r="C7" t="s">
        <v>177</v>
      </c>
      <c r="D7" t="s">
        <v>180</v>
      </c>
      <c r="F7">
        <v>1</v>
      </c>
    </row>
    <row r="8" spans="1:6">
      <c r="A8" t="s">
        <v>141</v>
      </c>
      <c r="B8" t="s">
        <v>177</v>
      </c>
      <c r="C8" t="s">
        <v>177</v>
      </c>
      <c r="D8" t="s">
        <v>180</v>
      </c>
      <c r="F8">
        <v>1</v>
      </c>
    </row>
    <row r="9" spans="1:6">
      <c r="A9" t="s">
        <v>142</v>
      </c>
      <c r="B9" t="s">
        <v>177</v>
      </c>
      <c r="C9" t="s">
        <v>180</v>
      </c>
      <c r="D9" t="s">
        <v>180</v>
      </c>
    </row>
    <row r="10" spans="1:6">
      <c r="A10" t="s">
        <v>143</v>
      </c>
      <c r="B10" t="s">
        <v>177</v>
      </c>
      <c r="C10" t="s">
        <v>177</v>
      </c>
      <c r="D10" t="s">
        <v>177</v>
      </c>
      <c r="E10">
        <v>1</v>
      </c>
      <c r="F10">
        <v>2</v>
      </c>
    </row>
    <row r="11" spans="1:6">
      <c r="A11" t="s">
        <v>144</v>
      </c>
      <c r="B11" t="s">
        <v>177</v>
      </c>
      <c r="C11" t="s">
        <v>177</v>
      </c>
      <c r="D11" t="s">
        <v>180</v>
      </c>
      <c r="F11">
        <v>1</v>
      </c>
    </row>
    <row r="12" spans="1:6">
      <c r="A12" t="s">
        <v>145</v>
      </c>
      <c r="B12" t="s">
        <v>177</v>
      </c>
      <c r="C12" t="s">
        <v>177</v>
      </c>
      <c r="D12" t="s">
        <v>180</v>
      </c>
      <c r="F12">
        <v>1</v>
      </c>
    </row>
    <row r="13" spans="1:6">
      <c r="A13" t="s">
        <v>146</v>
      </c>
      <c r="B13" t="s">
        <v>177</v>
      </c>
      <c r="C13" t="s">
        <v>177</v>
      </c>
      <c r="D13" t="s">
        <v>180</v>
      </c>
      <c r="F13">
        <v>1</v>
      </c>
    </row>
    <row r="14" spans="1:6">
      <c r="A14" t="s">
        <v>147</v>
      </c>
      <c r="B14" t="s">
        <v>177</v>
      </c>
      <c r="C14" t="s">
        <v>177</v>
      </c>
      <c r="D14" t="s">
        <v>177</v>
      </c>
      <c r="E14">
        <v>1</v>
      </c>
      <c r="F14">
        <v>2</v>
      </c>
    </row>
    <row r="15" spans="1:6">
      <c r="A15" t="s">
        <v>148</v>
      </c>
      <c r="B15" t="s">
        <v>177</v>
      </c>
      <c r="C15" t="s">
        <v>177</v>
      </c>
      <c r="D15" t="s">
        <v>180</v>
      </c>
      <c r="F15">
        <v>1</v>
      </c>
    </row>
    <row r="16" spans="1:6">
      <c r="A16" t="s">
        <v>149</v>
      </c>
      <c r="B16" t="s">
        <v>177</v>
      </c>
      <c r="C16" t="s">
        <v>180</v>
      </c>
      <c r="D16" t="s">
        <v>180</v>
      </c>
    </row>
    <row r="17" spans="1:6">
      <c r="A17" t="s">
        <v>150</v>
      </c>
      <c r="B17" t="s">
        <v>177</v>
      </c>
      <c r="C17" t="s">
        <v>180</v>
      </c>
      <c r="D17" t="s">
        <v>180</v>
      </c>
    </row>
    <row r="18" spans="1:6">
      <c r="A18" t="s">
        <v>151</v>
      </c>
      <c r="B18" t="s">
        <v>177</v>
      </c>
      <c r="C18" t="s">
        <v>180</v>
      </c>
      <c r="D18" t="s">
        <v>180</v>
      </c>
    </row>
    <row r="19" spans="1:6">
      <c r="A19" t="s">
        <v>152</v>
      </c>
      <c r="B19" t="s">
        <v>177</v>
      </c>
      <c r="C19" t="s">
        <v>177</v>
      </c>
      <c r="D19" t="s">
        <v>180</v>
      </c>
      <c r="F19">
        <v>1</v>
      </c>
    </row>
    <row r="20" spans="1:6">
      <c r="A20" t="s">
        <v>153</v>
      </c>
      <c r="B20" t="s">
        <v>177</v>
      </c>
      <c r="C20" t="s">
        <v>177</v>
      </c>
      <c r="D20" t="s">
        <v>180</v>
      </c>
      <c r="F20">
        <v>1</v>
      </c>
    </row>
    <row r="21" spans="1:6">
      <c r="A21" t="s">
        <v>154</v>
      </c>
      <c r="B21" t="s">
        <v>177</v>
      </c>
      <c r="C21" t="s">
        <v>177</v>
      </c>
      <c r="D21" t="s">
        <v>180</v>
      </c>
      <c r="F21">
        <v>1</v>
      </c>
    </row>
    <row r="22" spans="1:6">
      <c r="A22" t="s">
        <v>155</v>
      </c>
      <c r="B22" t="s">
        <v>180</v>
      </c>
      <c r="C22" t="s">
        <v>180</v>
      </c>
      <c r="D22" t="s">
        <v>177</v>
      </c>
      <c r="F22">
        <v>1</v>
      </c>
    </row>
    <row r="23" spans="1:6">
      <c r="A23" t="s">
        <v>156</v>
      </c>
      <c r="B23" t="s">
        <v>180</v>
      </c>
      <c r="C23" t="s">
        <v>180</v>
      </c>
      <c r="D23" t="s">
        <v>180</v>
      </c>
    </row>
    <row r="24" spans="1:6">
      <c r="A24" t="s">
        <v>157</v>
      </c>
      <c r="B24" t="s">
        <v>177</v>
      </c>
      <c r="C24" t="s">
        <v>177</v>
      </c>
      <c r="D24" t="s">
        <v>177</v>
      </c>
      <c r="E24">
        <v>1</v>
      </c>
      <c r="F24">
        <v>2</v>
      </c>
    </row>
    <row r="25" spans="1:6">
      <c r="A25" t="s">
        <v>158</v>
      </c>
      <c r="B25" t="s">
        <v>177</v>
      </c>
      <c r="C25" t="s">
        <v>180</v>
      </c>
      <c r="D25" t="s">
        <v>180</v>
      </c>
    </row>
    <row r="26" spans="1:6">
      <c r="A26" t="s">
        <v>159</v>
      </c>
      <c r="B26" t="s">
        <v>177</v>
      </c>
      <c r="C26" t="s">
        <v>177</v>
      </c>
      <c r="D26" t="s">
        <v>177</v>
      </c>
      <c r="E26">
        <v>1</v>
      </c>
      <c r="F26">
        <v>2</v>
      </c>
    </row>
    <row r="27" spans="1:6">
      <c r="A27" t="s">
        <v>160</v>
      </c>
      <c r="B27" t="s">
        <v>177</v>
      </c>
      <c r="C27" t="s">
        <v>180</v>
      </c>
      <c r="D27" t="s">
        <v>180</v>
      </c>
    </row>
    <row r="28" spans="1:6">
      <c r="A28" t="s">
        <v>161</v>
      </c>
      <c r="B28" t="s">
        <v>177</v>
      </c>
      <c r="C28" t="s">
        <v>177</v>
      </c>
      <c r="D28" t="s">
        <v>180</v>
      </c>
      <c r="F28">
        <v>1</v>
      </c>
    </row>
    <row r="29" spans="1:6">
      <c r="A29" t="s">
        <v>162</v>
      </c>
      <c r="B29" t="s">
        <v>177</v>
      </c>
      <c r="C29" t="s">
        <v>177</v>
      </c>
      <c r="D29" t="s">
        <v>180</v>
      </c>
      <c r="F29">
        <v>1</v>
      </c>
    </row>
    <row r="30" spans="1:6">
      <c r="A30" t="s">
        <v>163</v>
      </c>
      <c r="B30" t="s">
        <v>177</v>
      </c>
      <c r="C30" t="s">
        <v>177</v>
      </c>
      <c r="D30" t="s">
        <v>180</v>
      </c>
      <c r="F30">
        <v>1</v>
      </c>
    </row>
    <row r="31" spans="1:6">
      <c r="A31" t="s">
        <v>164</v>
      </c>
      <c r="B31" t="s">
        <v>177</v>
      </c>
      <c r="C31" t="s">
        <v>177</v>
      </c>
      <c r="D31" t="s">
        <v>180</v>
      </c>
      <c r="F31">
        <v>1</v>
      </c>
    </row>
    <row r="32" spans="1:6">
      <c r="A32" t="s">
        <v>165</v>
      </c>
      <c r="B32" t="s">
        <v>177</v>
      </c>
      <c r="C32" t="s">
        <v>177</v>
      </c>
      <c r="D32" t="s">
        <v>180</v>
      </c>
      <c r="F32">
        <v>1</v>
      </c>
    </row>
    <row r="33" spans="1:6">
      <c r="A33" t="s">
        <v>166</v>
      </c>
      <c r="B33" t="s">
        <v>177</v>
      </c>
      <c r="C33" t="s">
        <v>180</v>
      </c>
      <c r="D33" t="s">
        <v>180</v>
      </c>
    </row>
    <row r="34" spans="1:6">
      <c r="A34" t="s">
        <v>167</v>
      </c>
      <c r="B34" t="s">
        <v>177</v>
      </c>
      <c r="C34" t="s">
        <v>180</v>
      </c>
      <c r="D34" t="s">
        <v>180</v>
      </c>
    </row>
    <row r="35" spans="1:6">
      <c r="A35" t="s">
        <v>168</v>
      </c>
      <c r="B35" t="s">
        <v>177</v>
      </c>
      <c r="C35" t="s">
        <v>177</v>
      </c>
      <c r="D35" t="s">
        <v>180</v>
      </c>
      <c r="F35">
        <v>1</v>
      </c>
    </row>
    <row r="36" spans="1:6">
      <c r="A36" t="s">
        <v>169</v>
      </c>
      <c r="B36" t="s">
        <v>177</v>
      </c>
      <c r="C36" t="s">
        <v>177</v>
      </c>
      <c r="D36" t="s">
        <v>180</v>
      </c>
      <c r="F36">
        <v>1</v>
      </c>
    </row>
    <row r="37" spans="1:6">
      <c r="A37" t="s">
        <v>170</v>
      </c>
      <c r="B37" t="s">
        <v>177</v>
      </c>
      <c r="C37" t="s">
        <v>177</v>
      </c>
      <c r="D37" t="s">
        <v>180</v>
      </c>
      <c r="F37">
        <v>1</v>
      </c>
    </row>
    <row r="38" spans="1:6">
      <c r="A38" t="s">
        <v>171</v>
      </c>
      <c r="B38" t="s">
        <v>177</v>
      </c>
      <c r="C38" t="s">
        <v>180</v>
      </c>
      <c r="D38" t="s">
        <v>180</v>
      </c>
    </row>
    <row r="39" spans="1:6">
      <c r="A39" t="s">
        <v>172</v>
      </c>
      <c r="B39" t="s">
        <v>177</v>
      </c>
      <c r="C39" t="s">
        <v>180</v>
      </c>
      <c r="D39" t="s">
        <v>180</v>
      </c>
    </row>
    <row r="40" spans="1:6">
      <c r="A40" t="s">
        <v>173</v>
      </c>
      <c r="B40" t="s">
        <v>177</v>
      </c>
      <c r="C40" t="s">
        <v>177</v>
      </c>
      <c r="D40" t="s">
        <v>177</v>
      </c>
      <c r="E40">
        <v>1</v>
      </c>
      <c r="F40">
        <v>2</v>
      </c>
    </row>
    <row r="41" spans="1:6">
      <c r="A41" t="s">
        <v>174</v>
      </c>
      <c r="B41" t="s">
        <v>177</v>
      </c>
      <c r="C41" t="s">
        <v>177</v>
      </c>
      <c r="D41" t="s">
        <v>177</v>
      </c>
      <c r="E41">
        <v>1</v>
      </c>
      <c r="F41">
        <v>2</v>
      </c>
    </row>
    <row r="42" spans="1:6">
      <c r="A42" t="s">
        <v>175</v>
      </c>
      <c r="B42" t="s">
        <v>177</v>
      </c>
      <c r="C42" t="s">
        <v>180</v>
      </c>
      <c r="D42" t="s">
        <v>180</v>
      </c>
    </row>
    <row r="43" spans="1:6">
      <c r="C43" t="s">
        <v>182</v>
      </c>
      <c r="D43" t="s">
        <v>183</v>
      </c>
    </row>
    <row r="44" spans="1:6">
      <c r="A44" t="s">
        <v>177</v>
      </c>
      <c r="C44">
        <f>COUNTIF(C2:C42,"Positive")</f>
        <v>28</v>
      </c>
      <c r="D44">
        <f>COUNTIF(D2:D42,"Positive")</f>
        <v>7</v>
      </c>
      <c r="F44">
        <f>COUNTIF(F2:F42,"2")</f>
        <v>6</v>
      </c>
    </row>
    <row r="45" spans="1:6">
      <c r="C45" s="26">
        <f>C44/41</f>
        <v>0.68292682926829273</v>
      </c>
      <c r="D45" s="26">
        <f>D44/41</f>
        <v>0.17073170731707318</v>
      </c>
      <c r="E45" s="26"/>
    </row>
    <row r="46" spans="1:6">
      <c r="A46" t="s">
        <v>184</v>
      </c>
      <c r="E46">
        <v>6</v>
      </c>
    </row>
    <row r="47" spans="1:6">
      <c r="E47" s="26">
        <f>E46/41</f>
        <v>0.14634146341463414</v>
      </c>
    </row>
    <row r="48" spans="1:6">
      <c r="A48" t="s">
        <v>191</v>
      </c>
      <c r="C48">
        <f>COUNTIF(F2:F42,"1")</f>
        <v>23</v>
      </c>
    </row>
    <row r="49" spans="1:3">
      <c r="A49" t="s">
        <v>190</v>
      </c>
      <c r="C49">
        <f>C44+D44-E46</f>
        <v>29</v>
      </c>
    </row>
    <row r="50" spans="1:3">
      <c r="C50" s="26">
        <f>C49/41</f>
        <v>0.70731707317073167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</vt:lpstr>
      <vt:lpstr>Rep</vt:lpstr>
      <vt:lpstr>University Clinic</vt:lpstr>
      <vt:lpstr>GORI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2020-05-03T09:23:18Z</dcterms:modified>
</cp:coreProperties>
</file>